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FC" sheetId="1" r:id="rId1"/>
  </sheets>
  <definedNames>
    <definedName name="_xlnm.Print_Area" localSheetId="0">'PFC'!$A$1:$G$51</definedName>
  </definedNames>
  <calcPr fullCalcOnLoad="1"/>
</workbook>
</file>

<file path=xl/comments1.xml><?xml version="1.0" encoding="utf-8"?>
<comments xmlns="http://schemas.openxmlformats.org/spreadsheetml/2006/main">
  <authors>
    <author>Mahmoud</author>
    <author>Mah.salama</author>
  </authors>
  <commentList>
    <comment ref="C22" authorId="0">
      <text>
        <r>
          <rPr>
            <sz val="8"/>
            <rFont val="Tahoma"/>
            <family val="2"/>
          </rPr>
          <t xml:space="preserve">Dry type
Oil type
</t>
        </r>
      </text>
    </comment>
    <comment ref="A1" authorId="1">
      <text>
        <r>
          <rPr>
            <sz val="8"/>
            <rFont val="Tahoma"/>
            <family val="0"/>
          </rPr>
          <t xml:space="preserve">Mahmoud Salama
</t>
        </r>
      </text>
    </comment>
  </commentList>
</comments>
</file>

<file path=xl/sharedStrings.xml><?xml version="1.0" encoding="utf-8"?>
<sst xmlns="http://schemas.openxmlformats.org/spreadsheetml/2006/main" count="98" uniqueCount="70">
  <si>
    <t>=</t>
  </si>
  <si>
    <t>Usc (%)</t>
  </si>
  <si>
    <t>Usc%</t>
  </si>
  <si>
    <t>short circuit impedance voltage of the transformer %</t>
  </si>
  <si>
    <t>Ampere</t>
  </si>
  <si>
    <t>kVA</t>
  </si>
  <si>
    <t>Q = Q1 + Q2.</t>
  </si>
  <si>
    <t>kW</t>
  </si>
  <si>
    <r>
      <t>Q2 =P</t>
    </r>
    <r>
      <rPr>
        <vertAlign val="subscript"/>
        <sz val="10"/>
        <rFont val="Arial"/>
        <family val="2"/>
      </rPr>
      <t xml:space="preserve">kW </t>
    </r>
    <r>
      <rPr>
        <sz val="10"/>
        <rFont val="Arial"/>
        <family val="2"/>
      </rPr>
      <t>x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(Tanφ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-Tanφ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).</t>
    </r>
  </si>
  <si>
    <t>Power Factor Values assumptions before compensation.</t>
  </si>
  <si>
    <t>For Lighting outlets = 0.96</t>
  </si>
  <si>
    <t>For power outlets &amp; receptacles = 0.8</t>
  </si>
  <si>
    <t xml:space="preserve">For Motors = 0.8 </t>
  </si>
  <si>
    <t>Trans. Type</t>
  </si>
  <si>
    <t xml:space="preserve">Trans. rating </t>
  </si>
  <si>
    <t>φ1</t>
  </si>
  <si>
    <t>φ2</t>
  </si>
  <si>
    <t>Tanφ1</t>
  </si>
  <si>
    <t>Tanφ2</t>
  </si>
  <si>
    <t>Q1</t>
  </si>
  <si>
    <t>Rating (KVA)</t>
  </si>
  <si>
    <t>Oil type transformer</t>
  </si>
  <si>
    <t>Dry type transformer</t>
  </si>
  <si>
    <t>kVAr</t>
  </si>
  <si>
    <t>Q2</t>
  </si>
  <si>
    <t>Cosφ1</t>
  </si>
  <si>
    <r>
      <t>P</t>
    </r>
    <r>
      <rPr>
        <vertAlign val="subscript"/>
        <sz val="10"/>
        <rFont val="Arial"/>
        <family val="2"/>
      </rPr>
      <t>kVA</t>
    </r>
  </si>
  <si>
    <r>
      <t>P</t>
    </r>
    <r>
      <rPr>
        <vertAlign val="subscript"/>
        <sz val="10"/>
        <rFont val="Arial"/>
        <family val="2"/>
      </rPr>
      <t>kW</t>
    </r>
  </si>
  <si>
    <t>**P.F before compensation</t>
  </si>
  <si>
    <t>Cosφ2</t>
  </si>
  <si>
    <t>**Target Power factor</t>
  </si>
  <si>
    <t>Q</t>
  </si>
  <si>
    <t>Calculation Formulas as follows</t>
  </si>
  <si>
    <t>Q1 = Reactive power to be compensated at the terminals of a transformer due to no load &amp; load losses.</t>
  </si>
  <si>
    <t>Q2 = Reactive power to be compensated due to total reactive components of lighting, power &amp; Mechanical loads.</t>
  </si>
  <si>
    <t xml:space="preserve">Q = Overall reactive power to be compensated to achieve target power factor. </t>
  </si>
  <si>
    <r>
      <t>S</t>
    </r>
    <r>
      <rPr>
        <vertAlign val="subscript"/>
        <sz val="10"/>
        <rFont val="Arial"/>
        <family val="2"/>
      </rPr>
      <t>tr</t>
    </r>
    <r>
      <rPr>
        <sz val="10"/>
        <rFont val="Arial"/>
        <family val="2"/>
      </rPr>
      <t xml:space="preserve"> = Transformer rating (KVA).</t>
    </r>
  </si>
  <si>
    <t>P = Maximum demand load on the Main distribution board (kW).</t>
  </si>
  <si>
    <t>φ1 = Inverse cosine of power factor before compensation.</t>
  </si>
  <si>
    <t>φ2 = Inverse cosine of target power factor.</t>
  </si>
  <si>
    <t xml:space="preserve">Usc% = Short circuit percentage impedance voltage of the transformer </t>
  </si>
  <si>
    <t>In</t>
  </si>
  <si>
    <t>@</t>
  </si>
  <si>
    <t xml:space="preserve">The nominal current (In) of a 3-phase capacitor bank          = </t>
  </si>
  <si>
    <r>
      <t>Q</t>
    </r>
    <r>
      <rPr>
        <b/>
        <vertAlign val="subscript"/>
        <sz val="10"/>
        <rFont val="Arial"/>
        <family val="2"/>
      </rPr>
      <t xml:space="preserve">C </t>
    </r>
    <r>
      <rPr>
        <b/>
        <sz val="10"/>
        <rFont val="Arial"/>
        <family val="2"/>
      </rPr>
      <t>/ (SQRT(3)X (V))</t>
    </r>
  </si>
  <si>
    <t>1.5 x In</t>
  </si>
  <si>
    <t>The permitted range of applied voltage at fundamental frequency, plus harmonic</t>
  </si>
  <si>
    <t>components, together with manufacturing tolerances of actual capacitance (for a</t>
  </si>
  <si>
    <t>declared nominal value) can result in a 50% increase above the calculated value of</t>
  </si>
  <si>
    <t>current. Approximately 30% of this increase is due to the voltage increases, while a</t>
  </si>
  <si>
    <t>further 15% is due to the range of manufacturing tolerances, so that</t>
  </si>
  <si>
    <t>1.3 x 1.15 = 1.5</t>
  </si>
  <si>
    <t>component of the load current. This This raises the power factor of the load.</t>
  </si>
  <si>
    <r>
      <t>The required capacitor bank (Q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) to compensate (Q) </t>
    </r>
  </si>
  <si>
    <t>System Voltage (kV) =</t>
  </si>
  <si>
    <t>Circuit Breaker Rating Protecting the capacitor bank</t>
  </si>
  <si>
    <t>Power Factor Correction using Static Capacitor</t>
  </si>
  <si>
    <r>
      <t>**I</t>
    </r>
    <r>
      <rPr>
        <vertAlign val="subscript"/>
        <sz val="10"/>
        <rFont val="Arial"/>
        <family val="2"/>
      </rPr>
      <t xml:space="preserve"> losses </t>
    </r>
    <r>
      <rPr>
        <sz val="10"/>
        <rFont val="Arial"/>
        <family val="2"/>
      </rPr>
      <t>=2% x(S</t>
    </r>
    <r>
      <rPr>
        <vertAlign val="subscript"/>
        <sz val="10"/>
        <rFont val="Arial"/>
        <family val="2"/>
      </rPr>
      <t>tr</t>
    </r>
    <r>
      <rPr>
        <sz val="10"/>
        <rFont val="Arial"/>
        <family val="2"/>
      </rPr>
      <t xml:space="preserve">) </t>
    </r>
  </si>
  <si>
    <r>
      <t>**CU</t>
    </r>
    <r>
      <rPr>
        <vertAlign val="subscript"/>
        <sz val="10"/>
        <rFont val="Arial"/>
        <family val="2"/>
      </rPr>
      <t xml:space="preserve"> losses</t>
    </r>
    <r>
      <rPr>
        <sz val="10"/>
        <rFont val="Arial"/>
        <family val="2"/>
      </rPr>
      <t xml:space="preserve"> =U</t>
    </r>
    <r>
      <rPr>
        <vertAlign val="subscript"/>
        <sz val="10"/>
        <rFont val="Arial"/>
        <family val="2"/>
      </rPr>
      <t>SC</t>
    </r>
    <r>
      <rPr>
        <sz val="10"/>
        <rFont val="Arial"/>
        <family val="2"/>
      </rPr>
      <t>% x(S</t>
    </r>
    <r>
      <rPr>
        <vertAlign val="subscript"/>
        <sz val="10"/>
        <rFont val="Arial"/>
        <family val="2"/>
      </rPr>
      <t>tr</t>
    </r>
    <r>
      <rPr>
        <sz val="10"/>
        <rFont val="Arial"/>
        <family val="2"/>
      </rPr>
      <t xml:space="preserve">) </t>
    </r>
  </si>
  <si>
    <r>
      <t>I</t>
    </r>
    <r>
      <rPr>
        <vertAlign val="subscript"/>
        <sz val="10"/>
        <rFont val="Arial"/>
        <family val="2"/>
      </rPr>
      <t xml:space="preserve"> losses </t>
    </r>
    <r>
      <rPr>
        <sz val="10"/>
        <rFont val="Arial"/>
        <family val="2"/>
      </rPr>
      <t>= Transformer no load losses = Iron core losses.</t>
    </r>
  </si>
  <si>
    <r>
      <t>CU</t>
    </r>
    <r>
      <rPr>
        <vertAlign val="subscript"/>
        <sz val="10"/>
        <rFont val="Arial"/>
        <family val="2"/>
      </rPr>
      <t xml:space="preserve"> losses</t>
    </r>
    <r>
      <rPr>
        <sz val="10"/>
        <rFont val="Arial"/>
        <family val="0"/>
      </rPr>
      <t xml:space="preserve"> = Transformer load losses = Copper losses.</t>
    </r>
  </si>
  <si>
    <t xml:space="preserve">The capacitors will draws a leading current and partly or completely neutralize the lagging reactive </t>
  </si>
  <si>
    <t>Qc = Sqrt(3) (I)(V) SINφ</t>
  </si>
  <si>
    <t>Qc = Sqrt(3) (I)(V) Sinφ</t>
  </si>
  <si>
    <t>Sinφ = 1</t>
  </si>
  <si>
    <t xml:space="preserve">50% increase in current due to harmonics and manufacturer tolerances </t>
  </si>
  <si>
    <r>
      <t>Q1= (I</t>
    </r>
    <r>
      <rPr>
        <vertAlign val="subscript"/>
        <sz val="10"/>
        <rFont val="Arial"/>
        <family val="2"/>
      </rPr>
      <t xml:space="preserve"> Losses</t>
    </r>
    <r>
      <rPr>
        <sz val="10"/>
        <rFont val="Arial"/>
        <family val="2"/>
      </rPr>
      <t>)</t>
    </r>
    <r>
      <rPr>
        <sz val="10"/>
        <rFont val="Arial"/>
        <family val="2"/>
      </rPr>
      <t>+(Cu</t>
    </r>
    <r>
      <rPr>
        <vertAlign val="subscript"/>
        <sz val="10"/>
        <rFont val="Arial"/>
        <family val="2"/>
      </rPr>
      <t xml:space="preserve"> losses</t>
    </r>
    <r>
      <rPr>
        <sz val="10"/>
        <rFont val="Arial"/>
        <family val="2"/>
      </rPr>
      <t>)</t>
    </r>
    <r>
      <rPr>
        <sz val="10"/>
        <rFont val="Arial"/>
        <family val="2"/>
      </rPr>
      <t>.</t>
    </r>
  </si>
  <si>
    <t>oil</t>
  </si>
  <si>
    <t>Fill in Cells with this color</t>
  </si>
  <si>
    <t>Power Factor Correction calculations for power system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</si>
</sst>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\W"/>
    <numFmt numFmtId="185" formatCode="00000"/>
    <numFmt numFmtId="186" formatCode="#,##0.000"/>
    <numFmt numFmtId="187" formatCode="_-* #,##0.0_-;_-* #,##0.0\-;_-* &quot;-&quot;??_-;_-@_-"/>
    <numFmt numFmtId="188" formatCode="_-* #,##0_-;_-* #,##0\-;_-* &quot;-&quot;??_-;_-@_-"/>
    <numFmt numFmtId="189" formatCode="0.000000"/>
    <numFmt numFmtId="190" formatCode="0.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&quot;$&quot;#,##0.00"/>
    <numFmt numFmtId="197" formatCode="0.000000000000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uble"/>
      <top style="double"/>
      <bottom style="hair"/>
    </border>
    <border>
      <left style="dotted"/>
      <right style="double"/>
      <top style="hair"/>
      <bottom style="hair"/>
    </border>
    <border>
      <left style="double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12" borderId="15" xfId="0" applyFont="1" applyFill="1" applyBorder="1" applyAlignment="1">
      <alignment horizontal="center"/>
    </xf>
    <xf numFmtId="2" fontId="0" fillId="12" borderId="15" xfId="0" applyNumberFormat="1" applyFont="1" applyFill="1" applyBorder="1" applyAlignment="1">
      <alignment horizontal="center"/>
    </xf>
    <xf numFmtId="1" fontId="0" fillId="12" borderId="15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2" fontId="0" fillId="12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1" fontId="0" fillId="12" borderId="24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left" vertical="top"/>
    </xf>
    <xf numFmtId="0" fontId="0" fillId="0" borderId="24" xfId="0" applyFont="1" applyBorder="1" applyAlignment="1">
      <alignment horizontal="center" vertical="top"/>
    </xf>
    <xf numFmtId="0" fontId="0" fillId="13" borderId="25" xfId="0" applyFont="1" applyFill="1" applyBorder="1" applyAlignment="1">
      <alignment vertical="top"/>
    </xf>
    <xf numFmtId="0" fontId="0" fillId="13" borderId="26" xfId="0" applyFont="1" applyFill="1" applyBorder="1" applyAlignment="1">
      <alignment vertical="top"/>
    </xf>
    <xf numFmtId="0" fontId="0" fillId="13" borderId="27" xfId="0" applyFont="1" applyFill="1" applyBorder="1" applyAlignment="1">
      <alignment vertical="top"/>
    </xf>
    <xf numFmtId="0" fontId="0" fillId="0" borderId="21" xfId="0" applyFont="1" applyBorder="1" applyAlignment="1">
      <alignment horizontal="left" vertical="top"/>
    </xf>
    <xf numFmtId="0" fontId="0" fillId="0" borderId="22" xfId="0" applyBorder="1" applyAlignment="1">
      <alignment horizontal="center" vertical="top"/>
    </xf>
    <xf numFmtId="1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3" fillId="13" borderId="33" xfId="0" applyFont="1" applyFill="1" applyBorder="1" applyAlignment="1">
      <alignment horizontal="center" vertical="center" wrapText="1"/>
    </xf>
    <xf numFmtId="1" fontId="0" fillId="0" borderId="34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178" fontId="0" fillId="0" borderId="28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78" fontId="0" fillId="33" borderId="28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13" borderId="27" xfId="0" applyFont="1" applyFill="1" applyBorder="1" applyAlignment="1">
      <alignment horizontal="center"/>
    </xf>
    <xf numFmtId="0" fontId="0" fillId="13" borderId="26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0" fillId="13" borderId="25" xfId="0" applyFont="1" applyFill="1" applyBorder="1" applyAlignment="1">
      <alignment horizontal="left"/>
    </xf>
    <xf numFmtId="0" fontId="0" fillId="13" borderId="26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1" fontId="0" fillId="12" borderId="41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79" fontId="0" fillId="13" borderId="43" xfId="0" applyNumberFormat="1" applyFill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13" borderId="12" xfId="0" applyFill="1" applyBorder="1" applyAlignment="1">
      <alignment horizontal="center"/>
    </xf>
    <xf numFmtId="0" fontId="0" fillId="13" borderId="12" xfId="0" applyFont="1" applyFill="1" applyBorder="1" applyAlignment="1">
      <alignment horizontal="left"/>
    </xf>
    <xf numFmtId="0" fontId="0" fillId="13" borderId="25" xfId="0" applyFill="1" applyBorder="1" applyAlignment="1">
      <alignment horizontal="center"/>
    </xf>
    <xf numFmtId="1" fontId="0" fillId="13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13" borderId="25" xfId="0" applyFill="1" applyBorder="1" applyAlignment="1">
      <alignment/>
    </xf>
    <xf numFmtId="0" fontId="0" fillId="13" borderId="26" xfId="0" applyFill="1" applyBorder="1" applyAlignment="1">
      <alignment/>
    </xf>
    <xf numFmtId="0" fontId="0" fillId="13" borderId="27" xfId="0" applyFill="1" applyBorder="1" applyAlignment="1">
      <alignment horizontal="center"/>
    </xf>
    <xf numFmtId="0" fontId="0" fillId="13" borderId="25" xfId="0" applyFont="1" applyFill="1" applyBorder="1" applyAlignment="1">
      <alignment horizontal="left" vertical="top" readingOrder="1"/>
    </xf>
    <xf numFmtId="0" fontId="0" fillId="13" borderId="26" xfId="0" applyFont="1" applyFill="1" applyBorder="1" applyAlignment="1">
      <alignment horizontal="left" vertical="top" readingOrder="1"/>
    </xf>
    <xf numFmtId="0" fontId="0" fillId="13" borderId="27" xfId="0" applyFont="1" applyFill="1" applyBorder="1" applyAlignment="1">
      <alignment horizontal="left" vertical="top" readingOrder="1"/>
    </xf>
    <xf numFmtId="0" fontId="0" fillId="13" borderId="25" xfId="0" applyFont="1" applyFill="1" applyBorder="1" applyAlignment="1">
      <alignment horizontal="left"/>
    </xf>
    <xf numFmtId="0" fontId="0" fillId="13" borderId="26" xfId="0" applyFont="1" applyFill="1" applyBorder="1" applyAlignment="1">
      <alignment horizontal="left"/>
    </xf>
    <xf numFmtId="0" fontId="0" fillId="13" borderId="27" xfId="0" applyFont="1" applyFill="1" applyBorder="1" applyAlignment="1">
      <alignment horizontal="left"/>
    </xf>
    <xf numFmtId="0" fontId="0" fillId="13" borderId="25" xfId="0" applyFont="1" applyFill="1" applyBorder="1" applyAlignment="1">
      <alignment horizontal="left" vertical="top"/>
    </xf>
    <xf numFmtId="0" fontId="0" fillId="13" borderId="26" xfId="0" applyFont="1" applyFill="1" applyBorder="1" applyAlignment="1">
      <alignment horizontal="left" vertical="top"/>
    </xf>
    <xf numFmtId="0" fontId="3" fillId="13" borderId="25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/>
    </xf>
    <xf numFmtId="0" fontId="3" fillId="13" borderId="25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left" vertical="center"/>
    </xf>
    <xf numFmtId="0" fontId="6" fillId="13" borderId="26" xfId="0" applyFont="1" applyFill="1" applyBorder="1" applyAlignment="1">
      <alignment horizontal="left" vertical="center"/>
    </xf>
    <xf numFmtId="0" fontId="6" fillId="13" borderId="27" xfId="0" applyFont="1" applyFill="1" applyBorder="1" applyAlignment="1">
      <alignment horizontal="left" vertical="center"/>
    </xf>
    <xf numFmtId="0" fontId="0" fillId="4" borderId="23" xfId="0" applyFont="1" applyFill="1" applyBorder="1" applyAlignment="1">
      <alignment horizontal="left" vertical="center" readingOrder="1"/>
    </xf>
    <xf numFmtId="0" fontId="0" fillId="4" borderId="24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15" xfId="0" applyFont="1" applyFill="1" applyBorder="1" applyAlignment="1">
      <alignment/>
    </xf>
    <xf numFmtId="0" fontId="0" fillId="4" borderId="16" xfId="0" applyFill="1" applyBorder="1" applyAlignment="1">
      <alignment horizontal="left" vertical="center"/>
    </xf>
    <xf numFmtId="0" fontId="0" fillId="4" borderId="19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/>
    </xf>
    <xf numFmtId="0" fontId="0" fillId="4" borderId="49" xfId="0" applyFont="1" applyFill="1" applyBorder="1" applyAlignment="1">
      <alignment horizontal="left" vertical="center"/>
    </xf>
    <xf numFmtId="0" fontId="0" fillId="4" borderId="50" xfId="0" applyFill="1" applyBorder="1" applyAlignment="1">
      <alignment horizontal="left" vertical="center"/>
    </xf>
    <xf numFmtId="0" fontId="0" fillId="4" borderId="51" xfId="0" applyFill="1" applyBorder="1" applyAlignment="1">
      <alignment horizontal="left" vertical="center"/>
    </xf>
    <xf numFmtId="0" fontId="0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49" xfId="0" applyFont="1" applyFill="1" applyBorder="1" applyAlignment="1">
      <alignment/>
    </xf>
    <xf numFmtId="0" fontId="0" fillId="4" borderId="50" xfId="0" applyFill="1" applyBorder="1" applyAlignment="1">
      <alignment/>
    </xf>
    <xf numFmtId="0" fontId="0" fillId="4" borderId="51" xfId="0" applyFill="1" applyBorder="1" applyAlignment="1">
      <alignment/>
    </xf>
    <xf numFmtId="0" fontId="0" fillId="4" borderId="52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16" borderId="18" xfId="0" applyFont="1" applyFill="1" applyBorder="1" applyAlignment="1">
      <alignment horizontal="center"/>
    </xf>
    <xf numFmtId="0" fontId="0" fillId="16" borderId="15" xfId="0" applyFont="1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11" fillId="16" borderId="12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3" borderId="53" xfId="0" applyFont="1" applyFill="1" applyBorder="1" applyAlignment="1">
      <alignment vertical="center"/>
    </xf>
    <xf numFmtId="0" fontId="0" fillId="13" borderId="54" xfId="0" applyFill="1" applyBorder="1" applyAlignment="1">
      <alignment vertical="center"/>
    </xf>
    <xf numFmtId="0" fontId="0" fillId="13" borderId="55" xfId="0" applyFill="1" applyBorder="1" applyAlignment="1">
      <alignment horizontal="left"/>
    </xf>
    <xf numFmtId="0" fontId="0" fillId="0" borderId="2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view="pageBreakPreview" zoomScale="115" zoomScaleSheetLayoutView="115" zoomScalePageLayoutView="0" workbookViewId="0" topLeftCell="A1">
      <selection activeCell="A1" sqref="A1:G1"/>
    </sheetView>
  </sheetViews>
  <sheetFormatPr defaultColWidth="9.140625" defaultRowHeight="12.75"/>
  <cols>
    <col min="1" max="1" width="12.28125" style="0" customWidth="1"/>
    <col min="3" max="3" width="14.57421875" style="0" bestFit="1" customWidth="1"/>
    <col min="4" max="4" width="11.140625" style="0" customWidth="1"/>
    <col min="6" max="6" width="28.00390625" style="0" bestFit="1" customWidth="1"/>
    <col min="7" max="7" width="21.140625" style="0" customWidth="1"/>
    <col min="10" max="10" width="12.7109375" style="0" customWidth="1"/>
    <col min="13" max="13" width="12.421875" style="0" bestFit="1" customWidth="1"/>
    <col min="14" max="14" width="10.140625" style="0" customWidth="1"/>
  </cols>
  <sheetData>
    <row r="1" spans="1:16" ht="13.5" customHeight="1" thickBot="1" thickTop="1">
      <c r="A1" s="97" t="s">
        <v>56</v>
      </c>
      <c r="B1" s="98"/>
      <c r="C1" s="98"/>
      <c r="D1" s="98"/>
      <c r="E1" s="98"/>
      <c r="F1" s="98"/>
      <c r="G1" s="99"/>
      <c r="H1" s="10"/>
      <c r="I1" s="92" t="s">
        <v>3</v>
      </c>
      <c r="J1" s="93"/>
      <c r="K1" s="93"/>
      <c r="L1" s="93"/>
      <c r="M1" s="93"/>
      <c r="N1" s="94"/>
      <c r="O1" s="9"/>
      <c r="P1" s="9"/>
    </row>
    <row r="2" spans="1:14" ht="13.5" customHeight="1" thickBot="1" thickTop="1">
      <c r="A2" s="127" t="s">
        <v>32</v>
      </c>
      <c r="B2" s="128"/>
      <c r="C2" s="129"/>
      <c r="D2" s="119"/>
      <c r="E2" s="120"/>
      <c r="F2" s="120"/>
      <c r="G2" s="121"/>
      <c r="I2" s="11" t="str">
        <f>IF(C22="OIL","&gt;&gt;&gt;&gt;&gt;",".")</f>
        <v>&gt;&gt;&gt;&gt;&gt;</v>
      </c>
      <c r="J2" s="95" t="s">
        <v>21</v>
      </c>
      <c r="K2" s="96"/>
      <c r="L2" s="11" t="str">
        <f>IF(C22="DRY","&gt;&gt;&gt;&gt;&gt;",".")</f>
        <v>.</v>
      </c>
      <c r="M2" s="95" t="s">
        <v>22</v>
      </c>
      <c r="N2" s="96"/>
    </row>
    <row r="3" spans="1:14" ht="27" thickBot="1" thickTop="1">
      <c r="A3" s="100" t="s">
        <v>66</v>
      </c>
      <c r="B3" s="101"/>
      <c r="C3" s="101"/>
      <c r="D3" s="102"/>
      <c r="E3" s="102"/>
      <c r="F3" s="103" t="s">
        <v>57</v>
      </c>
      <c r="G3" s="104"/>
      <c r="I3" s="79"/>
      <c r="J3" s="46" t="s">
        <v>20</v>
      </c>
      <c r="K3" s="8" t="s">
        <v>1</v>
      </c>
      <c r="L3" s="2"/>
      <c r="M3" s="46" t="s">
        <v>20</v>
      </c>
      <c r="N3" s="8" t="s">
        <v>1</v>
      </c>
    </row>
    <row r="4" spans="1:14" ht="18.75" thickTop="1">
      <c r="A4" s="105" t="s">
        <v>8</v>
      </c>
      <c r="B4" s="102"/>
      <c r="C4" s="102"/>
      <c r="D4" s="102"/>
      <c r="E4" s="102"/>
      <c r="F4" s="106" t="s">
        <v>58</v>
      </c>
      <c r="G4" s="104"/>
      <c r="I4" s="11" t="str">
        <f>IF(C22="OIL",IF(C21=J4,"&gt;&gt;&gt;&gt;&gt;","."),".")</f>
        <v>.</v>
      </c>
      <c r="J4" s="5">
        <v>50</v>
      </c>
      <c r="K4" s="47">
        <v>4</v>
      </c>
      <c r="L4" s="77" t="str">
        <f>IF(C22="DRY",IF(C21=M4,"&gt;&gt;&gt;&gt;&gt;","."),".")</f>
        <v>.</v>
      </c>
      <c r="M4" s="5">
        <v>100</v>
      </c>
      <c r="N4" s="48">
        <v>6</v>
      </c>
    </row>
    <row r="5" spans="1:14" ht="13.5" customHeight="1">
      <c r="A5" s="105" t="s">
        <v>6</v>
      </c>
      <c r="B5" s="102"/>
      <c r="C5" s="102"/>
      <c r="D5" s="102"/>
      <c r="E5" s="102"/>
      <c r="F5" s="102"/>
      <c r="G5" s="104"/>
      <c r="I5" s="11" t="str">
        <f>IF(C22="OIL",IF(C21=J5,"&gt;&gt;&gt;&gt;&gt;","."),".")</f>
        <v>.</v>
      </c>
      <c r="J5" s="3">
        <v>63</v>
      </c>
      <c r="K5" s="6">
        <v>4</v>
      </c>
      <c r="L5" s="77" t="str">
        <f>IF(C22="DRY",IF(C21=M5,"&gt;&gt;&gt;&gt;&gt;","."),".")</f>
        <v>.</v>
      </c>
      <c r="M5" s="3">
        <v>160</v>
      </c>
      <c r="N5" s="40">
        <v>6</v>
      </c>
    </row>
    <row r="6" spans="1:14" ht="13.5" customHeight="1">
      <c r="A6" s="105" t="s">
        <v>33</v>
      </c>
      <c r="B6" s="102"/>
      <c r="C6" s="102"/>
      <c r="D6" s="102"/>
      <c r="E6" s="102"/>
      <c r="F6" s="102"/>
      <c r="G6" s="104"/>
      <c r="I6" s="11" t="str">
        <f>IF(C22="OIL",IF(C21=J6,"&gt;&gt;&gt;&gt;&gt;","."),".")</f>
        <v>.</v>
      </c>
      <c r="J6" s="3">
        <v>100</v>
      </c>
      <c r="K6" s="6">
        <v>4</v>
      </c>
      <c r="L6" s="77" t="str">
        <f>IF(C22="DRY",IF(C21=M6,"&gt;&gt;&gt;&gt;&gt;","."),".")</f>
        <v>.</v>
      </c>
      <c r="M6" s="3">
        <v>200</v>
      </c>
      <c r="N6" s="40">
        <v>6</v>
      </c>
    </row>
    <row r="7" spans="1:14" ht="13.5" customHeight="1">
      <c r="A7" s="105" t="s">
        <v>34</v>
      </c>
      <c r="B7" s="102"/>
      <c r="C7" s="102"/>
      <c r="D7" s="102"/>
      <c r="E7" s="102"/>
      <c r="F7" s="102"/>
      <c r="G7" s="104"/>
      <c r="I7" s="11" t="str">
        <f>IF(C22="OIL",IF(C21=J7,"&gt;&gt;&gt;&gt;&gt;","."),".")</f>
        <v>.</v>
      </c>
      <c r="J7" s="3">
        <v>160</v>
      </c>
      <c r="K7" s="6">
        <v>4</v>
      </c>
      <c r="L7" s="77" t="str">
        <f>IF(C22="DRY",IF(C21=M7,"&gt;&gt;&gt;&gt;&gt;","."),".")</f>
        <v>.</v>
      </c>
      <c r="M7" s="3">
        <v>250</v>
      </c>
      <c r="N7" s="40">
        <v>6</v>
      </c>
    </row>
    <row r="8" spans="1:14" ht="13.5" customHeight="1">
      <c r="A8" s="105" t="s">
        <v>35</v>
      </c>
      <c r="B8" s="102"/>
      <c r="C8" s="102"/>
      <c r="D8" s="102"/>
      <c r="E8" s="102"/>
      <c r="F8" s="102"/>
      <c r="G8" s="104"/>
      <c r="I8" s="11" t="str">
        <f>IF(C22="OIL",IF(C21=J8,"&gt;&gt;&gt;&gt;&gt;","."),".")</f>
        <v>.</v>
      </c>
      <c r="J8" s="3">
        <v>200</v>
      </c>
      <c r="K8" s="6">
        <v>4</v>
      </c>
      <c r="L8" s="77" t="str">
        <f>IF(C22="DRY",IF(C21=M8,"&gt;&gt;&gt;&gt;&gt;","."),".")</f>
        <v>.</v>
      </c>
      <c r="M8" s="3">
        <v>315</v>
      </c>
      <c r="N8" s="40">
        <v>6</v>
      </c>
    </row>
    <row r="9" spans="1:14" ht="18">
      <c r="A9" s="105" t="s">
        <v>59</v>
      </c>
      <c r="B9" s="102"/>
      <c r="C9" s="102"/>
      <c r="D9" s="102"/>
      <c r="E9" s="102"/>
      <c r="F9" s="102"/>
      <c r="G9" s="104"/>
      <c r="I9" s="11" t="str">
        <f>IF(C22="OIL",IF(C21=J9,"&gt;&gt;&gt;&gt;&gt;","."),".")</f>
        <v>.</v>
      </c>
      <c r="J9" s="3">
        <v>300</v>
      </c>
      <c r="K9" s="6">
        <v>4</v>
      </c>
      <c r="L9" s="77" t="str">
        <f>IF(C22="DRY",IF(C21=M9,"&gt;&gt;&gt;&gt;&gt;","."),".")</f>
        <v>.</v>
      </c>
      <c r="M9" s="3">
        <v>400</v>
      </c>
      <c r="N9" s="40">
        <v>6</v>
      </c>
    </row>
    <row r="10" spans="1:14" ht="18">
      <c r="A10" s="105" t="s">
        <v>60</v>
      </c>
      <c r="B10" s="102"/>
      <c r="C10" s="102"/>
      <c r="D10" s="102"/>
      <c r="E10" s="102"/>
      <c r="F10" s="102"/>
      <c r="G10" s="104"/>
      <c r="I10" s="11" t="str">
        <f>IF(C22="OIL",IF(C21=J10,"&gt;&gt;&gt;&gt;&gt;","."),".")</f>
        <v>&gt;&gt;&gt;&gt;&gt;</v>
      </c>
      <c r="J10" s="3">
        <v>500</v>
      </c>
      <c r="K10" s="6">
        <v>4</v>
      </c>
      <c r="L10" s="77" t="str">
        <f>IF(C22="DRY",IF(C21=M10,"&gt;&gt;&gt;&gt;&gt;","."),".")</f>
        <v>.</v>
      </c>
      <c r="M10" s="3">
        <v>500</v>
      </c>
      <c r="N10" s="40">
        <v>6</v>
      </c>
    </row>
    <row r="11" spans="1:14" ht="14.25" customHeight="1">
      <c r="A11" s="105" t="s">
        <v>36</v>
      </c>
      <c r="B11" s="102"/>
      <c r="C11" s="102"/>
      <c r="D11" s="102"/>
      <c r="E11" s="102"/>
      <c r="F11" s="102"/>
      <c r="G11" s="104"/>
      <c r="I11" s="11" t="str">
        <f>IF(C22="OIL",IF(C21=J11,"&gt;&gt;&gt;&gt;&gt;","."),".")</f>
        <v>.</v>
      </c>
      <c r="J11" s="3">
        <v>800</v>
      </c>
      <c r="K11" s="6">
        <v>5</v>
      </c>
      <c r="L11" s="77" t="str">
        <f>IF(C22="DRY",IF(C21=M11,"&gt;&gt;&gt;&gt;&gt;","."),".")</f>
        <v>.</v>
      </c>
      <c r="M11" s="3">
        <v>630</v>
      </c>
      <c r="N11" s="40">
        <v>6</v>
      </c>
    </row>
    <row r="12" spans="1:14" ht="13.5" customHeight="1">
      <c r="A12" s="105" t="s">
        <v>37</v>
      </c>
      <c r="B12" s="102"/>
      <c r="C12" s="102"/>
      <c r="D12" s="102"/>
      <c r="E12" s="102"/>
      <c r="F12" s="102"/>
      <c r="G12" s="104"/>
      <c r="I12" s="11" t="str">
        <f>IF(C22="OIL",IF(C21=J12,"&gt;&gt;&gt;&gt;&gt;","."),".")</f>
        <v>.</v>
      </c>
      <c r="J12" s="3">
        <v>1000</v>
      </c>
      <c r="K12" s="6">
        <v>5</v>
      </c>
      <c r="L12" s="77" t="str">
        <f>IF(C22="DRY",IF(C21=M12,"&gt;&gt;&gt;&gt;&gt;","."),".")</f>
        <v>.</v>
      </c>
      <c r="M12" s="3">
        <v>800</v>
      </c>
      <c r="N12" s="49">
        <v>6.5</v>
      </c>
    </row>
    <row r="13" spans="1:14" ht="13.5" customHeight="1">
      <c r="A13" s="105" t="s">
        <v>38</v>
      </c>
      <c r="B13" s="102"/>
      <c r="C13" s="102"/>
      <c r="D13" s="102"/>
      <c r="E13" s="102"/>
      <c r="F13" s="102"/>
      <c r="G13" s="104"/>
      <c r="I13" s="11" t="str">
        <f>IF(C22="OIL",IF(C21=J13,"&gt;&gt;&gt;&gt;&gt;","."),".")</f>
        <v>.</v>
      </c>
      <c r="J13" s="4">
        <v>1500</v>
      </c>
      <c r="K13" s="50">
        <v>5</v>
      </c>
      <c r="L13" s="77" t="str">
        <f>IF(C22="DRY",IF(C21=M13,"&gt;&gt;&gt;&gt;&gt;","."),".")</f>
        <v>.</v>
      </c>
      <c r="M13" s="4">
        <v>1000</v>
      </c>
      <c r="N13" s="51">
        <v>6.5</v>
      </c>
    </row>
    <row r="14" spans="1:14" ht="13.5" customHeight="1">
      <c r="A14" s="105" t="s">
        <v>39</v>
      </c>
      <c r="B14" s="102"/>
      <c r="C14" s="102"/>
      <c r="D14" s="102"/>
      <c r="E14" s="102"/>
      <c r="F14" s="102"/>
      <c r="G14" s="104"/>
      <c r="H14" s="1"/>
      <c r="I14" s="11" t="str">
        <f>IF(C22="OIL",IF(C21=J14,"&gt;&gt;&gt;&gt;&gt;","."),".")</f>
        <v>.</v>
      </c>
      <c r="J14" s="4">
        <v>2000</v>
      </c>
      <c r="K14" s="50">
        <v>7</v>
      </c>
      <c r="L14" s="77" t="str">
        <f>IF(C22="DRY",IF(C21=M14,"&gt;&gt;&gt;&gt;&gt;","."),".")</f>
        <v>.</v>
      </c>
      <c r="M14" s="4">
        <v>1250</v>
      </c>
      <c r="N14" s="51">
        <v>6.5</v>
      </c>
    </row>
    <row r="15" spans="1:14" ht="13.5" customHeight="1" thickBot="1">
      <c r="A15" s="107" t="s">
        <v>40</v>
      </c>
      <c r="B15" s="108"/>
      <c r="C15" s="108"/>
      <c r="D15" s="108"/>
      <c r="E15" s="108"/>
      <c r="F15" s="108"/>
      <c r="G15" s="109"/>
      <c r="I15" s="11" t="str">
        <f>IF(C22="OIL",IF(C21=J15,"&gt;&gt;&gt;&gt;&gt;","."),".")</f>
        <v>.</v>
      </c>
      <c r="J15" s="3">
        <v>2500</v>
      </c>
      <c r="K15" s="6">
        <v>7</v>
      </c>
      <c r="L15" s="77" t="str">
        <f>IF(C22="DRY",IF(C21=M15,"&gt;&gt;&gt;&gt;&gt;","."),".")</f>
        <v>.</v>
      </c>
      <c r="M15" s="3">
        <v>1600</v>
      </c>
      <c r="N15" s="40">
        <v>7</v>
      </c>
    </row>
    <row r="16" spans="1:16" ht="13.5" customHeight="1" thickBot="1" thickTop="1">
      <c r="A16" s="97" t="s">
        <v>9</v>
      </c>
      <c r="B16" s="98"/>
      <c r="C16" s="98"/>
      <c r="D16" s="98"/>
      <c r="E16" s="98"/>
      <c r="F16" s="98"/>
      <c r="G16" s="99"/>
      <c r="H16" s="10"/>
      <c r="I16" s="11" t="str">
        <f>IF(C22="OIL",IF(C21=J16,"&gt;&gt;&gt;&gt;&gt;","."),".")</f>
        <v>.</v>
      </c>
      <c r="J16" s="3">
        <v>3000</v>
      </c>
      <c r="K16" s="7">
        <v>7.4</v>
      </c>
      <c r="L16" s="77" t="str">
        <f>IF(C22="DRY",IF(C21=M16,"&gt;&gt;&gt;&gt;&gt;","."),".")</f>
        <v>.</v>
      </c>
      <c r="M16" s="3">
        <v>2000</v>
      </c>
      <c r="N16" s="40">
        <v>7</v>
      </c>
      <c r="O16" s="9"/>
      <c r="P16" s="9"/>
    </row>
    <row r="17" spans="1:14" ht="13.5" customHeight="1" thickTop="1">
      <c r="A17" s="110" t="s">
        <v>10</v>
      </c>
      <c r="B17" s="111"/>
      <c r="C17" s="111"/>
      <c r="D17" s="111"/>
      <c r="E17" s="111"/>
      <c r="F17" s="111"/>
      <c r="G17" s="112"/>
      <c r="I17" s="41"/>
      <c r="J17" s="3"/>
      <c r="K17" s="6"/>
      <c r="L17" s="77" t="str">
        <f>IF(C22="DRY",IF(C21=M17,"&gt;&gt;&gt;&gt;&gt;","."),".")</f>
        <v>.</v>
      </c>
      <c r="M17" s="3">
        <v>2500</v>
      </c>
      <c r="N17" s="40">
        <v>7</v>
      </c>
    </row>
    <row r="18" spans="1:14" ht="13.5" customHeight="1" thickBot="1">
      <c r="A18" s="113" t="s">
        <v>11</v>
      </c>
      <c r="B18" s="114"/>
      <c r="C18" s="114"/>
      <c r="D18" s="114"/>
      <c r="E18" s="114"/>
      <c r="F18" s="114"/>
      <c r="G18" s="115"/>
      <c r="I18" s="42"/>
      <c r="J18" s="43"/>
      <c r="K18" s="44"/>
      <c r="L18" s="78" t="str">
        <f>IF(C22="DRY",IF(C21=M18,"&gt;&gt;&gt;&gt;&gt;","."),".")</f>
        <v>.</v>
      </c>
      <c r="M18" s="43">
        <v>3150</v>
      </c>
      <c r="N18" s="45">
        <v>7</v>
      </c>
    </row>
    <row r="19" spans="1:7" ht="13.5" customHeight="1" thickBot="1" thickTop="1">
      <c r="A19" s="116" t="s">
        <v>12</v>
      </c>
      <c r="B19" s="117"/>
      <c r="C19" s="117"/>
      <c r="D19" s="117"/>
      <c r="E19" s="117"/>
      <c r="F19" s="117"/>
      <c r="G19" s="118"/>
    </row>
    <row r="20" spans="1:16" ht="13.5" customHeight="1" thickBot="1" thickTop="1">
      <c r="A20" s="97" t="s">
        <v>69</v>
      </c>
      <c r="B20" s="98"/>
      <c r="C20" s="98"/>
      <c r="D20" s="98"/>
      <c r="E20" s="98"/>
      <c r="F20" s="98"/>
      <c r="G20" s="99"/>
      <c r="H20" s="10"/>
      <c r="I20" s="9"/>
      <c r="J20" s="9"/>
      <c r="K20" s="9"/>
      <c r="L20" s="9"/>
      <c r="M20" s="9"/>
      <c r="N20" s="9"/>
      <c r="O20" s="9"/>
      <c r="P20" s="9"/>
    </row>
    <row r="21" spans="1:9" ht="13.5" customHeight="1" thickTop="1">
      <c r="A21" s="16" t="s">
        <v>14</v>
      </c>
      <c r="B21" s="17" t="s">
        <v>0</v>
      </c>
      <c r="C21" s="122">
        <v>500</v>
      </c>
      <c r="D21" s="17" t="s">
        <v>5</v>
      </c>
      <c r="E21" s="17"/>
      <c r="F21" s="126" t="s">
        <v>68</v>
      </c>
      <c r="G21" s="13"/>
      <c r="I21" t="s">
        <v>46</v>
      </c>
    </row>
    <row r="22" spans="1:9" ht="12.75">
      <c r="A22" s="18" t="s">
        <v>13</v>
      </c>
      <c r="B22" s="19" t="s">
        <v>0</v>
      </c>
      <c r="C22" s="123" t="s">
        <v>67</v>
      </c>
      <c r="D22" s="20"/>
      <c r="E22" s="19"/>
      <c r="F22" s="14"/>
      <c r="G22" s="15"/>
      <c r="I22" t="s">
        <v>47</v>
      </c>
    </row>
    <row r="23" spans="1:9" ht="12.75">
      <c r="A23" s="18" t="s">
        <v>2</v>
      </c>
      <c r="B23" s="19" t="s">
        <v>0</v>
      </c>
      <c r="C23" s="22">
        <f>IF(C22="oil",VLOOKUP($C$21,$J$4:$K$16,2,FALSE),IF(C22="dry",VLOOKUP($C$21,$M$4:$N$18,2,FALSE)))/100</f>
        <v>0.04</v>
      </c>
      <c r="D23" s="20"/>
      <c r="E23" s="19"/>
      <c r="F23" s="14"/>
      <c r="G23" s="15"/>
      <c r="I23" t="s">
        <v>48</v>
      </c>
    </row>
    <row r="24" spans="1:9" ht="15.75">
      <c r="A24" s="18" t="s">
        <v>26</v>
      </c>
      <c r="B24" s="19" t="s">
        <v>0</v>
      </c>
      <c r="C24" s="123">
        <v>392</v>
      </c>
      <c r="D24" s="19" t="s">
        <v>5</v>
      </c>
      <c r="E24" s="19"/>
      <c r="F24" s="14"/>
      <c r="G24" s="15"/>
      <c r="I24" t="s">
        <v>49</v>
      </c>
    </row>
    <row r="25" spans="1:9" ht="12.75">
      <c r="A25" s="18" t="s">
        <v>25</v>
      </c>
      <c r="B25" s="19" t="s">
        <v>0</v>
      </c>
      <c r="C25" s="124">
        <v>0.82</v>
      </c>
      <c r="D25" s="19"/>
      <c r="E25" s="19"/>
      <c r="F25" s="21" t="s">
        <v>28</v>
      </c>
      <c r="G25" s="15"/>
      <c r="I25" t="s">
        <v>50</v>
      </c>
    </row>
    <row r="26" spans="1:9" ht="15.75">
      <c r="A26" s="18" t="s">
        <v>27</v>
      </c>
      <c r="B26" s="19" t="s">
        <v>0</v>
      </c>
      <c r="C26" s="24">
        <f>C24*C25</f>
        <v>321.44</v>
      </c>
      <c r="D26" s="19" t="s">
        <v>7</v>
      </c>
      <c r="E26" s="19"/>
      <c r="F26" s="14"/>
      <c r="G26" s="15"/>
      <c r="I26" t="s">
        <v>51</v>
      </c>
    </row>
    <row r="27" spans="1:7" ht="12.75">
      <c r="A27" s="18" t="s">
        <v>29</v>
      </c>
      <c r="B27" s="19" t="s">
        <v>0</v>
      </c>
      <c r="C27" s="124">
        <v>0.92</v>
      </c>
      <c r="D27" s="19"/>
      <c r="E27" s="19"/>
      <c r="F27" s="21" t="s">
        <v>30</v>
      </c>
      <c r="G27" s="15"/>
    </row>
    <row r="28" spans="1:7" ht="12.75">
      <c r="A28" s="18" t="s">
        <v>15</v>
      </c>
      <c r="B28" s="19" t="s">
        <v>0</v>
      </c>
      <c r="C28" s="23">
        <f>DEGREES(ACOS(C25))</f>
        <v>34.91520624744419</v>
      </c>
      <c r="D28" s="19"/>
      <c r="E28" s="19"/>
      <c r="F28" s="14"/>
      <c r="G28" s="15"/>
    </row>
    <row r="29" spans="1:9" ht="12.75">
      <c r="A29" s="18" t="s">
        <v>16</v>
      </c>
      <c r="B29" s="19" t="s">
        <v>0</v>
      </c>
      <c r="C29" s="23">
        <f>DEGREES(ACOS(C27))</f>
        <v>23.07391806563096</v>
      </c>
      <c r="D29" s="19"/>
      <c r="E29" s="19"/>
      <c r="F29" s="21"/>
      <c r="G29" s="15"/>
      <c r="I29" t="s">
        <v>61</v>
      </c>
    </row>
    <row r="30" spans="1:9" ht="12.75">
      <c r="A30" s="18" t="s">
        <v>17</v>
      </c>
      <c r="B30" s="19" t="s">
        <v>0</v>
      </c>
      <c r="C30" s="23">
        <f>TAN(RADIANS(C28))</f>
        <v>0.6980042937197164</v>
      </c>
      <c r="D30" s="19"/>
      <c r="E30" s="19"/>
      <c r="F30" s="14"/>
      <c r="G30" s="15"/>
      <c r="I30" t="s">
        <v>52</v>
      </c>
    </row>
    <row r="31" spans="1:7" ht="13.5" thickBot="1">
      <c r="A31" s="26" t="s">
        <v>18</v>
      </c>
      <c r="B31" s="27" t="s">
        <v>0</v>
      </c>
      <c r="C31" s="28">
        <f>TAN(RADIANS(C29))</f>
        <v>0.4259982161362046</v>
      </c>
      <c r="D31" s="19"/>
      <c r="E31" s="19"/>
      <c r="F31" s="14"/>
      <c r="G31" s="15"/>
    </row>
    <row r="32" spans="1:9" ht="17.25" thickBot="1" thickTop="1">
      <c r="A32" s="84" t="s">
        <v>66</v>
      </c>
      <c r="B32" s="85"/>
      <c r="C32" s="86"/>
      <c r="D32" s="25"/>
      <c r="E32" s="19"/>
      <c r="F32" s="14"/>
      <c r="G32" s="15"/>
      <c r="I32" t="s">
        <v>62</v>
      </c>
    </row>
    <row r="33" spans="1:7" ht="13.5" thickTop="1">
      <c r="A33" s="29" t="s">
        <v>19</v>
      </c>
      <c r="B33" s="30" t="s">
        <v>0</v>
      </c>
      <c r="C33" s="31">
        <f>(2%*C21)+(C23*C21)</f>
        <v>30</v>
      </c>
      <c r="D33" s="19" t="s">
        <v>23</v>
      </c>
      <c r="E33" s="19"/>
      <c r="F33" s="14"/>
      <c r="G33" s="15"/>
    </row>
    <row r="34" spans="1:7" ht="13.5" thickBot="1">
      <c r="A34" s="26"/>
      <c r="B34" s="27"/>
      <c r="C34" s="32"/>
      <c r="D34" s="19"/>
      <c r="E34" s="19"/>
      <c r="F34" s="14"/>
      <c r="G34" s="15"/>
    </row>
    <row r="35" spans="1:7" ht="17.25" thickBot="1" thickTop="1">
      <c r="A35" s="35" t="s">
        <v>8</v>
      </c>
      <c r="B35" s="36"/>
      <c r="C35" s="37"/>
      <c r="D35" s="25"/>
      <c r="E35" s="19"/>
      <c r="F35" s="14"/>
      <c r="G35" s="15"/>
    </row>
    <row r="36" spans="1:7" ht="13.5" thickTop="1">
      <c r="A36" s="33" t="s">
        <v>24</v>
      </c>
      <c r="B36" s="34" t="s">
        <v>0</v>
      </c>
      <c r="C36" s="31">
        <f>C26*(C30-C31)</f>
        <v>87.43363357844403</v>
      </c>
      <c r="D36" s="19" t="s">
        <v>23</v>
      </c>
      <c r="E36" s="19"/>
      <c r="F36" s="20"/>
      <c r="G36" s="15"/>
    </row>
    <row r="37" spans="1:7" ht="13.5" thickBot="1">
      <c r="A37" s="38"/>
      <c r="B37" s="39"/>
      <c r="C37" s="32"/>
      <c r="D37" s="19"/>
      <c r="E37" s="19"/>
      <c r="F37" s="20"/>
      <c r="G37" s="15"/>
    </row>
    <row r="38" spans="1:7" ht="14.25" thickBot="1" thickTop="1">
      <c r="A38" s="87" t="s">
        <v>6</v>
      </c>
      <c r="B38" s="88"/>
      <c r="C38" s="89"/>
      <c r="D38" s="25"/>
      <c r="E38" s="19"/>
      <c r="F38" s="20"/>
      <c r="G38" s="15"/>
    </row>
    <row r="39" spans="1:7" ht="13.5" thickTop="1">
      <c r="A39" s="33" t="s">
        <v>31</v>
      </c>
      <c r="B39" s="34" t="s">
        <v>0</v>
      </c>
      <c r="C39" s="31">
        <f>C33+C36</f>
        <v>117.43363357844403</v>
      </c>
      <c r="D39" s="19" t="s">
        <v>23</v>
      </c>
      <c r="E39" s="19"/>
      <c r="F39" s="20"/>
      <c r="G39" s="15"/>
    </row>
    <row r="40" spans="1:7" ht="13.5" thickBot="1">
      <c r="A40" s="38"/>
      <c r="B40" s="39"/>
      <c r="C40" s="32"/>
      <c r="D40" s="27"/>
      <c r="E40" s="27"/>
      <c r="F40" s="32"/>
      <c r="G40" s="53"/>
    </row>
    <row r="41" spans="1:7" ht="17.25" thickBot="1" thickTop="1">
      <c r="A41" s="90" t="s">
        <v>53</v>
      </c>
      <c r="B41" s="91"/>
      <c r="C41" s="91"/>
      <c r="D41" s="91"/>
      <c r="E41" s="55" t="s">
        <v>0</v>
      </c>
      <c r="F41" s="125">
        <v>120</v>
      </c>
      <c r="G41" s="54" t="s">
        <v>23</v>
      </c>
    </row>
    <row r="42" spans="1:7" ht="14.25" thickBot="1" thickTop="1">
      <c r="A42" s="59"/>
      <c r="B42" s="12"/>
      <c r="C42" s="12"/>
      <c r="D42" s="12"/>
      <c r="E42" s="12"/>
      <c r="F42" s="12"/>
      <c r="G42" s="66"/>
    </row>
    <row r="43" spans="1:7" ht="14.25" thickBot="1" thickTop="1">
      <c r="A43" s="81" t="s">
        <v>63</v>
      </c>
      <c r="B43" s="82"/>
      <c r="C43" s="58"/>
      <c r="D43" s="83" t="s">
        <v>64</v>
      </c>
      <c r="E43" s="12"/>
      <c r="F43" s="12"/>
      <c r="G43" s="80"/>
    </row>
    <row r="44" spans="1:7" ht="14.25" thickBot="1" thickTop="1">
      <c r="A44" s="130"/>
      <c r="C44" s="12"/>
      <c r="D44" s="12"/>
      <c r="E44" s="12"/>
      <c r="F44" s="12"/>
      <c r="G44" s="80"/>
    </row>
    <row r="45" spans="1:7" ht="15.75" thickBot="1" thickTop="1">
      <c r="A45" s="57" t="s">
        <v>43</v>
      </c>
      <c r="B45" s="58"/>
      <c r="C45" s="58"/>
      <c r="D45" s="58"/>
      <c r="E45" s="58"/>
      <c r="F45" s="56" t="s">
        <v>44</v>
      </c>
      <c r="G45" s="52"/>
    </row>
    <row r="46" spans="1:7" ht="13.5" thickTop="1">
      <c r="A46" s="60"/>
      <c r="B46" s="61"/>
      <c r="C46" s="61"/>
      <c r="D46" s="61"/>
      <c r="E46" s="61"/>
      <c r="F46" s="61"/>
      <c r="G46" s="67"/>
    </row>
    <row r="47" spans="1:7" ht="12.75">
      <c r="A47" s="62" t="s">
        <v>41</v>
      </c>
      <c r="B47" s="63" t="s">
        <v>0</v>
      </c>
      <c r="C47" s="64">
        <f>F41/SQRT(3)/G47</f>
        <v>173.20508075688772</v>
      </c>
      <c r="D47" s="63" t="s">
        <v>4</v>
      </c>
      <c r="E47" s="63" t="s">
        <v>42</v>
      </c>
      <c r="F47" s="65" t="s">
        <v>54</v>
      </c>
      <c r="G47" s="68">
        <v>0.4</v>
      </c>
    </row>
    <row r="48" spans="1:7" ht="12.75">
      <c r="A48" s="62" t="s">
        <v>45</v>
      </c>
      <c r="B48" s="63" t="s">
        <v>0</v>
      </c>
      <c r="C48" s="64">
        <f>C47*1.5</f>
        <v>259.8076211353316</v>
      </c>
      <c r="D48" s="63" t="s">
        <v>4</v>
      </c>
      <c r="E48" s="65" t="s">
        <v>65</v>
      </c>
      <c r="F48" s="65"/>
      <c r="G48" s="69"/>
    </row>
    <row r="49" spans="1:7" ht="13.5" thickBot="1">
      <c r="A49" s="70"/>
      <c r="B49" s="71"/>
      <c r="C49" s="71"/>
      <c r="D49" s="71"/>
      <c r="E49" s="71"/>
      <c r="F49" s="71"/>
      <c r="G49" s="72"/>
    </row>
    <row r="50" spans="1:7" ht="14.25" thickBot="1" thickTop="1">
      <c r="A50" s="74" t="s">
        <v>55</v>
      </c>
      <c r="B50" s="73"/>
      <c r="C50" s="73"/>
      <c r="D50" s="75"/>
      <c r="E50" s="54" t="s">
        <v>0</v>
      </c>
      <c r="F50" s="125">
        <v>320</v>
      </c>
      <c r="G50" s="76" t="s">
        <v>4</v>
      </c>
    </row>
    <row r="51" ht="13.5" thickTop="1"/>
  </sheetData>
  <sheetProtection/>
  <mergeCells count="9">
    <mergeCell ref="A32:C32"/>
    <mergeCell ref="A38:C38"/>
    <mergeCell ref="A41:D41"/>
    <mergeCell ref="I1:N1"/>
    <mergeCell ref="J2:K2"/>
    <mergeCell ref="M2:N2"/>
    <mergeCell ref="A1:G1"/>
    <mergeCell ref="A16:G16"/>
    <mergeCell ref="A20:G20"/>
  </mergeCells>
  <printOptions/>
  <pageMargins left="0.7" right="0.7" top="0.75" bottom="0.75" header="0.3" footer="0.3"/>
  <pageSetup fitToHeight="1" fitToWidth="1" horizontalDpi="600" verticalDpi="600" orientation="portrait" paperSize="9" scale="84" r:id="rId3"/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nora_youssof</dc:creator>
  <cp:keywords/>
  <dc:description/>
  <cp:lastModifiedBy>Mahmoud_salama</cp:lastModifiedBy>
  <cp:lastPrinted>2014-02-16T22:04:57Z</cp:lastPrinted>
  <dcterms:created xsi:type="dcterms:W3CDTF">2007-02-22T12:35:51Z</dcterms:created>
  <dcterms:modified xsi:type="dcterms:W3CDTF">2014-02-16T22:05:32Z</dcterms:modified>
  <cp:category/>
  <cp:version/>
  <cp:contentType/>
  <cp:contentStatus/>
</cp:coreProperties>
</file>